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<sst xmlns="http://schemas.openxmlformats.org/spreadsheetml/2006/main" count="2725" uniqueCount="2076">
  <si>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</si>
  <si>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</si>
  <si>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</si>
  <si>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</si>
  <si>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</si>
  <si>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</si>
  <si>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</si>
  <si>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</si>
  <si>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</si>
  <si>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</si>
  <si>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</si>
  <si>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</si>
  <si>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</si>
  <si>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</si>
  <si>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</si>
  <si>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</si>
  <si>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</si>
  <si>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</si>
  <si>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</si>
  <si>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</si>
  <si>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</si>
  <si>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</si>
  <si>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</si>
  <si>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</si>
  <si>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</si>
  <si>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</si>
  <si>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</si>
  <si>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</si>
  <si>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</si>
  <si>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</si>
  <si>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</si>
  <si>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</si>
  <si>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</si>
  <si>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</si>
  <si>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</si>
  <si>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</si>
  <si>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</si>
  <si>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</si>
  <si>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</si>
  <si>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</si>
  <si>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</si>
  <si>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</si>
  <si>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</si>
  <si>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</si>
  <si>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</si>
  <si>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</si>
  <si>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</si>
  <si>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</si>
  <si>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</si>
  <si>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</si>
  <si>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</si>
  <si>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</si>
  <si>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</si>
  <si>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</si>
  <si>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</si>
  <si>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</si>
  <si>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</si>
  <si>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</si>
  <si>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</si>
  <si>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</si>
  <si>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</si>
  <si>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</si>
  <si>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</si>
  <si>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</si>
  <si>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</si>
  <si>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</si>
  <si>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</si>
  <si>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</si>
  <si>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</si>
  <si>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</si>
  <si>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</si>
  <si>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</si>
  <si>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</si>
  <si>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</si>
  <si>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</si>
  <si>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</si>
  <si>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</si>
  <si>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</si>
  <si>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</si>
  <si>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</si>
  <si>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</si>
  <si>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</si>
  <si>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</si>
  <si>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</si>
  <si>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</si>
  <si>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</si>
  <si>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</si>
  <si>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</si>
  <si>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</si>
  <si>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</si>
  <si>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</si>
  <si>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</si>
  <si>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</si>
  <si>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</si>
  <si>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</si>
  <si>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</si>
  <si>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</si>
  <si>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</si>
  <si>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</si>
  <si>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</si>
  <si>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</si>
  <si>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</si>
  <si>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</si>
  <si>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</si>
  <si>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</si>
  <si>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</si>
  <si>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</si>
  <si>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</si>
  <si>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</si>
  <si>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</si>
  <si>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</si>
  <si>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</si>
  <si>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</si>
  <si>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</si>
  <si>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</si>
  <si>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</si>
  <si>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</si>
  <si>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</si>
  <si>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</si>
  <si>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</si>
  <si>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</si>
  <si>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</si>
  <si>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</si>
  <si>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</si>
  <si>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</si>
  <si>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</si>
  <si>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</si>
  <si>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</si>
  <si>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</si>
  <si>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</si>
  <si>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</si>
  <si>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</si>
  <si>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</si>
  <si>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</si>
  <si>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</si>
  <si>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</si>
  <si>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</si>
  <si>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</si>
  <si>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</si>
  <si>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</si>
  <si>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</si>
  <si>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</si>
  <si>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</si>
  <si>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</si>
  <si>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</si>
  <si>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</si>
  <si>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</si>
  <si>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</si>
  <si>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</si>
  <si>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</si>
  <si>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</si>
  <si>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</si>
  <si>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</si>
  <si>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</si>
  <si>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</si>
  <si>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</si>
  <si>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</si>
  <si>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</si>
  <si>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</si>
  <si>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</si>
  <si>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</si>
  <si>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</si>
  <si>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</si>
  <si>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</si>
  <si>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</si>
  <si>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</si>
  <si>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</si>
  <si>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</si>
  <si>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</si>
  <si>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</si>
  <si>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</si>
  <si>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</si>
  <si>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</si>
  <si>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</si>
  <si>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</si>
  <si>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</si>
  <si>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</si>
  <si>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</si>
  <si>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</si>
  <si>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</si>
  <si>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</si>
  <si>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</si>
  <si>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</si>
  <si>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</si>
  <si>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</si>
  <si>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</si>
  <si>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</si>
  <si>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</si>
  <si>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</si>
  <si>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</si>
  <si>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</si>
  <si>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</si>
  <si>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</si>
  <si>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</si>
  <si>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</si>
  <si>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</si>
  <si>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</si>
  <si>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</si>
  <si>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</si>
  <si>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</si>
  <si>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</si>
  <si>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</si>
  <si>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</si>
  <si>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</si>
  <si>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</si>
  <si>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</si>
  <si>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</si>
  <si>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</si>
  <si>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</si>
  <si>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</si>
  <si>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</si>
  <si>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</si>
  <si>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</si>
  <si>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</si>
  <si>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</si>
  <si>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</si>
  <si>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</si>
  <si>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</si>
  <si>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</si>
  <si>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</si>
  <si>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</si>
  <si>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</si>
  <si>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</si>
  <si>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</si>
  <si>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</si>
  <si>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</si>
  <si>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</si>
  <si>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</si>
  <si>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</si>
  <si>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</si>
  <si>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</si>
  <si>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</si>
  <si>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</si>
  <si>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</si>
  <si>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</si>
  <si>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</si>
  <si>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</si>
  <si>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</si>
  <si>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</si>
  <si>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</si>
  <si>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</si>
  <si>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</si>
  <si>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</si>
  <si>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</si>
  <si>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</si>
  <si>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</si>
  <si>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</si>
  <si>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</si>
  <si>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</si>
  <si>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</si>
  <si>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</si>
  <si>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</si>
  <si>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</si>
  <si>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</si>
  <si>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</si>
  <si>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</si>
  <si>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</si>
  <si>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</si>
  <si>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</si>
  <si>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</si>
  <si>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</si>
  <si>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</si>
  <si>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</si>
  <si>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</si>
  <si>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</si>
  <si>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</si>
  <si>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</si>
  <si>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</si>
  <si>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</si>
  <si>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</si>
  <si>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</si>
  <si>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</si>
  <si>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</si>
  <si>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</si>
  <si>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</si>
  <si>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</si>
  <si>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</si>
  <si>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</si>
  <si>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</si>
  <si>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</si>
  <si>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</si>
  <si>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</si>
  <si>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</si>
  <si>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</si>
  <si>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</si>
  <si>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</si>
  <si>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</si>
  <si>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</si>
  <si>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</si>
  <si>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</si>
  <si>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</si>
  <si>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</si>
  <si>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</si>
  <si>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</si>
  <si>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</si>
  <si>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</si>
  <si>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</si>
  <si>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</si>
  <si>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</si>
  <si>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</si>
  <si>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</si>
  <si>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</si>
  <si>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</si>
  <si>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</si>
  <si>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</si>
  <si>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</si>
  <si>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</si>
  <si>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</si>
  <si>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</si>
  <si>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</si>
  <si>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</si>
  <si>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</si>
  <si>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</si>
  <si>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</si>
  <si>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</si>
  <si>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</si>
  <si>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</si>
  <si>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</si>
  <si>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</si>
  <si>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</si>
  <si>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</si>
  <si>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</si>
  <si>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</si>
  <si>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</si>
  <si>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</si>
  <si>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</si>
  <si>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</si>
  <si>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</si>
  <si>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</si>
  <si>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</si>
  <si>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</si>
  <si>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</si>
  <si>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</si>
  <si>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</si>
  <si>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</si>
  <si>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</si>
  <si>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</si>
  <si>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</si>
  <si>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</si>
  <si>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</si>
  <si>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</si>
  <si>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</si>
  <si>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</si>
  <si>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</si>
  <si>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</si>
  <si>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</si>
  <si>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</si>
  <si>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</si>
  <si>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</si>
  <si>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</si>
  <si>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</si>
  <si>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</si>
  <si>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</si>
  <si>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</si>
  <si>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</si>
  <si>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</si>
  <si>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</si>
  <si>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</si>
  <si>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</si>
  <si>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</si>
  <si>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</si>
  <si>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</si>
  <si>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</si>
  <si>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</si>
  <si>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</si>
  <si>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</si>
  <si>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</si>
  <si>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</si>
  <si>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</si>
  <si>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</si>
  <si>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</si>
  <si>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</si>
  <si>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</si>
  <si>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</si>
  <si>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</si>
  <si>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</si>
  <si>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</si>
  <si>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</si>
  <si>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</si>
  <si>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</si>
  <si>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</si>
  <si>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</si>
  <si>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</si>
  <si>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</si>
  <si>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</si>
  <si>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</si>
  <si>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</si>
  <si>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</si>
  <si>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</si>
  <si>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</si>
  <si>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</si>
  <si>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</si>
  <si>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</si>
  <si>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</si>
  <si>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</si>
  <si>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</si>
  <si>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</si>
  <si>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</si>
  <si>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</si>
  <si>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</si>
  <si>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</si>
  <si>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</si>
  <si>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</si>
  <si>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</si>
  <si>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</si>
  <si>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</si>
  <si>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</si>
  <si>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</si>
  <si>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</si>
  <si>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</si>
  <si>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</si>
  <si>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</si>
  <si>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</si>
  <si>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</si>
  <si>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</si>
  <si>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</si>
  <si>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</si>
  <si>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</si>
  <si>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</si>
  <si>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</si>
  <si>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</si>
  <si>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</si>
  <si>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</si>
  <si>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</si>
  <si>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</si>
  <si>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</si>
  <si>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</si>
  <si>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</si>
  <si>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</si>
  <si>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</si>
  <si>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</si>
  <si>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</si>
  <si>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</si>
  <si>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</si>
  <si>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</si>
  <si>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</si>
  <si>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</si>
  <si>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</si>
  <si>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</si>
  <si>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</si>
  <si>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</si>
  <si>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</si>
  <si>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</si>
  <si>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</si>
  <si>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</si>
  <si>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</si>
  <si>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</si>
  <si>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</si>
  <si>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</si>
  <si>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</si>
  <si>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</si>
  <si>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</si>
  <si>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</si>
  <si>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</si>
  <si>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</si>
  <si>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</si>
  <si>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</si>
  <si>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</si>
  <si>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</si>
  <si>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</si>
  <si>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</si>
  <si>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</si>
  <si>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</si>
  <si>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</si>
  <si>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</si>
  <si>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</si>
  <si>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</si>
  <si>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</si>
  <si>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</si>
  <si>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</si>
  <si>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</si>
  <si>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</si>
  <si>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</si>
  <si>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</si>
  <si>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</si>
  <si>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</si>
  <si>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</si>
  <si>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</si>
  <si>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</si>
  <si>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</si>
  <si>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</si>
  <si>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</si>
  <si>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</si>
  <si>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</si>
  <si>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</si>
  <si>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</si>
  <si>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</si>
  <si>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</si>
  <si>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</si>
  <si>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</si>
  <si>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</si>
  <si>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</si>
  <si>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</si>
  <si>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</si>
  <si>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</si>
  <si>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</si>
  <si>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</si>
  <si>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</si>
  <si>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</si>
  <si>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</si>
  <si>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</si>
  <si>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</si>
  <si>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</si>
  <si>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</si>
  <si>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</si>
  <si>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</si>
  <si>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</si>
  <si>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</si>
  <si>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</si>
  <si>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</si>
  <si>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</si>
  <si>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</si>
  <si>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</si>
  <si>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</si>
  <si>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</si>
  <si>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</si>
  <si>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</si>
  <si>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</si>
  <si>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</si>
  <si>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</si>
  <si>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</si>
  <si>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</si>
  <si>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</si>
  <si>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</si>
  <si>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</si>
  <si>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</si>
  <si>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</si>
  <si>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</si>
  <si>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</si>
  <si>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</si>
  <si>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</si>
  <si>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</si>
  <si>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</si>
  <si>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</si>
  <si>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</si>
  <si>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</si>
  <si>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</si>
  <si>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</si>
  <si>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</si>
  <si>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</si>
  <si>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</si>
  <si>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</si>
  <si>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</si>
  <si>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</si>
  <si>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</si>
  <si>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</si>
  <si>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</si>
  <si>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</si>
  <si>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</si>
  <si>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</si>
  <si>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</si>
  <si>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</si>
  <si>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</si>
  <si>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</si>
  <si>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</si>
  <si>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</si>
  <si>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</si>
  <si>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</si>
  <si>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</si>
  <si>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</si>
  <si>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</si>
  <si>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</si>
  <si>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</si>
  <si>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</si>
  <si>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</si>
  <si>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</si>
  <si>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</si>
  <si>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</si>
  <si>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</si>
  <si>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</si>
  <si>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</si>
  <si>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</si>
  <si>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</si>
  <si>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</si>
  <si>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</si>
  <si>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</si>
  <si>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</si>
  <si>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</si>
  <si>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</si>
  <si>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</si>
  <si>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</si>
  <si>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</si>
  <si>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</si>
  <si>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</si>
  <si>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</si>
  <si>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</si>
  <si>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</si>
  <si>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</si>
  <si>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</si>
  <si>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</si>
  <si>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</si>
  <si>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</si>
  <si>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</si>
  <si>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</si>
  <si>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</si>
  <si>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</si>
  <si>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</si>
  <si>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</si>
  <si>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</si>
  <si>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</si>
  <si>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</si>
  <si>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</si>
  <si>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</si>
  <si>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</si>
  <si>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</si>
  <si>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</si>
  <si>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</si>
  <si>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</si>
  <si>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</si>
  <si>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</si>
  <si>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</si>
  <si>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</si>
  <si>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</si>
  <si>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</si>
  <si>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</si>
  <si>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</si>
  <si>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</si>
  <si>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</si>
  <si>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</si>
  <si>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</si>
  <si>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</si>
  <si>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</si>
  <si>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</si>
  <si>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</si>
  <si>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</si>
  <si>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</si>
  <si>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</si>
  <si>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</si>
  <si>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</si>
  <si>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</si>
  <si>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</si>
  <si>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</si>
  <si>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</si>
  <si>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</si>
  <si>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</si>
  <si>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</si>
  <si>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</si>
  <si>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</si>
  <si>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</si>
  <si>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</si>
  <si>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</si>
  <si>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</si>
  <si>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</si>
  <si>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</si>
  <si>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</si>
  <si>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</si>
  <si>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</si>
  <si>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</si>
  <si>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</si>
  <si>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</si>
  <si>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</si>
  <si>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</si>
  <si>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</si>
  <si>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</si>
  <si>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</si>
  <si>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</si>
  <si>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</si>
  <si>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</si>
  <si>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</si>
  <si>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</si>
  <si>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</si>
  <si>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</si>
  <si>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</si>
  <si>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</si>
  <si>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</si>
  <si>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</si>
  <si>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</si>
  <si>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</si>
  <si>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</si>
  <si>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</si>
  <si>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</si>
  <si>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</si>
  <si>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</si>
  <si>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</si>
  <si>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</si>
  <si>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</si>
  <si>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</si>
  <si>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</si>
  <si>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</si>
  <si>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</si>
  <si>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</si>
  <si>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</si>
  <si>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</si>
  <si>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</si>
  <si>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</si>
  <si>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</si>
  <si>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</si>
  <si>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</si>
  <si>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</si>
  <si>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</si>
  <si>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</si>
  <si>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</si>
  <si>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</si>
  <si>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</si>
  <si>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</si>
  <si>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</si>
  <si>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</si>
  <si>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</si>
  <si>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</si>
  <si>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</si>
  <si>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</si>
  <si>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</si>
  <si>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</si>
  <si>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</si>
  <si>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</si>
  <si>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</si>
  <si>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</si>
  <si>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</si>
  <si>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</si>
  <si>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</si>
  <si>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</si>
  <si>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</si>
  <si>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</si>
  <si>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</si>
  <si>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</si>
  <si>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</si>
  <si>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</si>
  <si>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</si>
  <si>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</si>
  <si>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</si>
  <si>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</si>
  <si>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</si>
  <si>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</si>
  <si>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</si>
  <si>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</si>
  <si>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</si>
  <si>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</si>
  <si>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</si>
  <si>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</si>
  <si>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</si>
  <si>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</si>
  <si>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</si>
  <si>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</si>
  <si>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</si>
  <si>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</si>
  <si>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</si>
  <si>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</si>
  <si>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</si>
  <si>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</si>
  <si>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</si>
  <si>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</si>
  <si>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</si>
  <si>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</si>
  <si>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</si>
  <si>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</si>
  <si>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</si>
  <si>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</si>
  <si>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</si>
  <si>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</si>
  <si>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</si>
  <si>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</si>
  <si>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</si>
  <si>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</si>
  <si>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</si>
  <si>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</si>
  <si>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</si>
  <si>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</si>
  <si>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</si>
  <si>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</si>
  <si>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</si>
  <si>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</si>
  <si>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</si>
  <si>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</si>
  <si>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</si>
  <si>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</si>
  <si>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</si>
  <si>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</si>
  <si>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</si>
  <si>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</si>
  <si>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</si>
  <si>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</si>
  <si>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</si>
  <si>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</si>
  <si>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</si>
  <si>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</si>
  <si>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</si>
  <si>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</si>
  <si>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</si>
  <si>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</si>
  <si>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</si>
  <si>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</si>
  <si>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</si>
  <si>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</si>
  <si>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</si>
  <si>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</si>
  <si>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</si>
  <si>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</si>
  <si>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</si>
  <si>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</si>
  <si>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</si>
  <si>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</si>
  <si>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</si>
  <si>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</si>
  <si>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</si>
  <si>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</si>
  <si>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</si>
  <si>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</si>
  <si>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</si>
  <si>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</si>
  <si>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</si>
  <si>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</si>
  <si>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</si>
  <si>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</si>
  <si>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</si>
  <si>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</si>
  <si>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</si>
  <si>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</si>
  <si>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</si>
  <si>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</si>
  <si>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</si>
  <si>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</si>
  <si>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</si>
  <si>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</si>
  <si>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</si>
  <si>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</si>
  <si>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</si>
  <si>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</si>
  <si>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</si>
  <si>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</si>
  <si>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</si>
  <si>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</si>
  <si>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</si>
  <si>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</si>
  <si>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</si>
  <si>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</si>
  <si>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</si>
  <si>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</si>
  <si>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</si>
  <si>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</si>
  <si>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</si>
  <si>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</si>
  <si>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</si>
  <si>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</si>
  <si>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</si>
  <si>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</si>
  <si>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</si>
  <si>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</si>
  <si>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</si>
  <si>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</si>
  <si>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</si>
  <si>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</si>
  <si>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</si>
  <si>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</si>
  <si>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</si>
  <si>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</si>
  <si>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</si>
  <si>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</si>
  <si>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</si>
  <si>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</si>
  <si>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</si>
  <si>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</si>
  <si>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</si>
  <si>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</si>
  <si>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</si>
  <si>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</si>
  <si>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</si>
  <si>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</si>
  <si>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</si>
  <si>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</si>
  <si>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</si>
  <si>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</si>
  <si>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</si>
  <si>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</si>
  <si>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</si>
  <si>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</si>
  <si>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</si>
  <si>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</si>
  <si>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</si>
  <si>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</si>
  <si>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</si>
  <si>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</si>
  <si>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</si>
  <si>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</si>
  <si>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</si>
  <si>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</si>
  <si>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</si>
  <si>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</si>
  <si>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</si>
  <si>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</si>
  <si>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</si>
  <si>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</si>
  <si>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</si>
  <si>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</si>
  <si>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</si>
  <si>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</si>
  <si>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</si>
  <si>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</si>
  <si>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</si>
  <si>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</si>
  <si>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</si>
  <si>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</si>
  <si>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</si>
  <si>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</si>
  <si>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</si>
  <si>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</si>
  <si>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</si>
  <si>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</si>
  <si>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</si>
  <si>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</si>
  <si>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</si>
  <si>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</si>
  <si>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</si>
  <si>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</si>
  <si>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</si>
  <si>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</si>
  <si>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</si>
  <si>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</si>
  <si>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</si>
  <si>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</si>
  <si>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</si>
  <si>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</si>
  <si>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</si>
  <si>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</si>
  <si>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</si>
  <si>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</si>
  <si>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</si>
  <si>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</si>
  <si>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</si>
  <si>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</si>
  <si>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</si>
  <si>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</si>
  <si>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</si>
  <si>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</si>
  <si>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</si>
  <si>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</si>
  <si>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</si>
  <si>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</si>
  <si>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</si>
  <si>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</si>
  <si>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</si>
  <si>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</si>
  <si>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</si>
  <si>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</si>
  <si>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</si>
  <si>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</si>
  <si>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</si>
  <si>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</si>
  <si>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</si>
  <si>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</si>
  <si>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</si>
  <si>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</si>
  <si>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</si>
  <si>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</si>
  <si>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</si>
  <si>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</si>
  <si>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</si>
  <si>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</si>
  <si>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</si>
  <si>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</si>
  <si>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</si>
  <si>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</si>
  <si>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</si>
  <si>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</si>
  <si>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</si>
  <si>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</si>
  <si>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</si>
  <si>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</si>
  <si>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</si>
  <si>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</si>
  <si>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</si>
  <si>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</si>
  <si>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</si>
  <si>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</si>
  <si>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</si>
  <si>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</si>
  <si>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</si>
  <si>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</si>
  <si>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</si>
  <si>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</si>
  <si>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</si>
  <si>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</si>
  <si>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</si>
  <si>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</si>
  <si>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</si>
  <si>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</si>
  <si>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</si>
  <si>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</si>
  <si>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</si>
  <si>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</si>
  <si>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</si>
  <si>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</si>
  <si>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</si>
  <si>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</si>
  <si>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</si>
  <si>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</si>
  <si>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</si>
  <si>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</si>
  <si>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</si>
  <si>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</si>
  <si>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</si>
  <si>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</si>
  <si>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</si>
  <si>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</si>
  <si>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</si>
  <si>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</si>
  <si>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</si>
  <si>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</si>
  <si>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</si>
  <si>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</si>
  <si>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</si>
  <si>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</si>
  <si>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</si>
  <si>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</si>
  <si>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</si>
  <si>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</si>
  <si>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</si>
  <si>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</si>
  <si>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</si>
  <si>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</si>
  <si>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</si>
  <si>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</si>
  <si>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</si>
  <si>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</si>
  <si>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</si>
  <si>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</si>
  <si>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</si>
  <si>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</si>
  <si>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</si>
  <si>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</si>
  <si>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</si>
  <si>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</si>
  <si>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</si>
  <si>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</si>
  <si>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</si>
  <si>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</si>
  <si>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</si>
  <si>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</si>
  <si>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</si>
  <si>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</si>
  <si>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</si>
  <si>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</si>
  <si>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</si>
  <si>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</si>
  <si>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</si>
  <si>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</si>
  <si>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</si>
  <si>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</si>
  <si>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</si>
  <si>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</si>
  <si>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</si>
  <si>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</si>
  <si>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</si>
  <si>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</si>
  <si>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</si>
  <si>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</si>
  <si>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</si>
  <si>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</si>
  <si>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</si>
  <si>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</si>
  <si>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</si>
  <si>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</si>
  <si>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</si>
  <si>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</si>
  <si>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</si>
  <si>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</si>
  <si>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</si>
  <si>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</si>
  <si>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</si>
  <si>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</si>
  <si>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</si>
  <si>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</si>
  <si>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</si>
  <si>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</si>
  <si>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</si>
  <si>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</si>
  <si>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</si>
  <si>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</si>
  <si>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</si>
  <si>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</si>
  <si>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</si>
  <si>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</si>
  <si>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</si>
  <si>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</si>
  <si>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</si>
  <si>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</si>
  <si>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</si>
  <si>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</si>
  <si>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</si>
  <si>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</si>
  <si>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</si>
  <si>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</si>
  <si>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</si>
  <si>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</si>
  <si>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</si>
  <si>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</si>
  <si>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</si>
  <si>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</si>
  <si>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</si>
  <si>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</si>
  <si>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</si>
  <si>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</si>
  <si>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</si>
  <si>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</si>
  <si>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</si>
  <si>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</si>
  <si>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</si>
  <si>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</si>
  <si>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</si>
  <si>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</si>
  <si>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</si>
  <si>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</si>
  <si>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</si>
  <si>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</si>
  <si>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</si>
  <si>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</si>
  <si>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</si>
  <si>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</si>
  <si>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</si>
  <si>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</si>
  <si>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</si>
  <si>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</si>
  <si>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</si>
  <si>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</si>
  <si>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</si>
  <si>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</si>
  <si>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</si>
  <si>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</si>
  <si>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</si>
  <si>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</si>
  <si>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</si>
  <si>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</si>
  <si>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</si>
  <si>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</si>
  <si>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</si>
  <si>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</si>
  <si>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</si>
  <si>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</si>
  <si>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</si>
  <si>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</si>
  <si>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</si>
  <si>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</si>
  <si>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</si>
  <si>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</si>
  <si>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</si>
  <si>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</si>
  <si>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</si>
  <si>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</si>
  <si>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</si>
  <si>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</si>
  <si>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</si>
  <si>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</si>
  <si>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</si>
  <si>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</si>
  <si>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</si>
  <si>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</si>
  <si>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</si>
  <si>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</si>
  <si>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</si>
  <si>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</si>
  <si>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</si>
  <si>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</si>
  <si>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</si>
  <si>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</si>
  <si>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</si>
  <si>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</si>
  <si>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</si>
  <si>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</si>
  <si>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</si>
  <si>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</si>
  <si>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</si>
  <si>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</si>
  <si>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</si>
  <si>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</si>
  <si>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</si>
  <si>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</si>
  <si>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</si>
  <si>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</si>
  <si>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</si>
  <si>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</si>
  <si>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</si>
  <si>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</si>
  <si>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</si>
  <si>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</si>
  <si>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</si>
  <si>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</si>
  <si>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</si>
  <si>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</si>
  <si>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</si>
  <si>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</si>
  <si>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</si>
  <si>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</si>
  <si>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</si>
  <si>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</si>
  <si>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</si>
  <si>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</si>
  <si>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</si>
  <si>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</si>
  <si>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</si>
  <si>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</si>
  <si>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</si>
  <si>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</si>
  <si>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</si>
  <si>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</si>
  <si>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</si>
  <si>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</si>
  <si>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</si>
  <si>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</si>
  <si>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</si>
  <si>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</si>
  <si>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</si>
  <si>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</si>
  <si>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</si>
  <si>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</si>
  <si>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</si>
  <si>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</si>
  <si>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</si>
  <si>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</si>
  <si>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</si>
  <si>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</si>
  <si>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</si>
  <si>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</si>
  <si>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</si>
  <si>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</si>
  <si>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</si>
  <si>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</si>
  <si>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</si>
  <si>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</si>
  <si>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</si>
  <si>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</si>
  <si>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</si>
  <si>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</si>
  <si>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</si>
  <si>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</si>
  <si>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</si>
  <si>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</si>
  <si>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</si>
  <si>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</si>
  <si>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</si>
  <si>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</si>
  <si>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</si>
  <si>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</si>
  <si>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</si>
  <si>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</si>
  <si>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</si>
  <si>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</si>
  <si>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</si>
  <si>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</si>
  <si>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</si>
  <si>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</si>
  <si>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</si>
  <si>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</si>
  <si>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</si>
  <si>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</si>
  <si>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</si>
  <si>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</si>
  <si>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</si>
  <si>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</si>
  <si>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</si>
  <si>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</si>
  <si>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</si>
  <si>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</si>
  <si>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</si>
  <si>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</si>
  <si>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</si>
  <si>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</si>
  <si>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</si>
  <si>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</si>
  <si>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</si>
  <si>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</si>
  <si>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</si>
  <si>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</si>
  <si>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</si>
  <si>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</si>
  <si>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</si>
  <si>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</si>
  <si>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</si>
  <si>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</si>
  <si>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</si>
  <si>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</si>
  <si>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</si>
  <si>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</si>
  <si>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</si>
  <si>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</si>
  <si>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</si>
  <si>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</si>
  <si>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</si>
  <si>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</si>
  <si>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</si>
  <si>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</si>
  <si>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</si>
  <si>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</si>
  <si>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</si>
  <si>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</si>
  <si>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</si>
  <si>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</si>
  <si>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</si>
  <si>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</si>
  <si>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</si>
  <si>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</si>
  <si>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</si>
  <si>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</si>
  <si>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</si>
  <si>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</si>
  <si>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</si>
  <si>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</si>
  <si>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</si>
  <si>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</si>
  <si>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</si>
  <si>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</si>
  <si>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</si>
  <si>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</si>
  <si>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</si>
  <si>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</si>
  <si>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</si>
  <si>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</si>
  <si>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</si>
  <si>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</si>
  <si>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</si>
  <si>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</si>
  <si>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</si>
  <si>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</si>
  <si>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</si>
  <si>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</si>
  <si>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</si>
  <si>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</si>
  <si>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</si>
  <si>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</si>
  <si>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</si>
  <si>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</si>
  <si>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</si>
  <si>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</si>
  <si>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</si>
  <si>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</si>
  <si>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</si>
  <si>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</si>
  <si>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</si>
  <si>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</si>
  <si>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</si>
  <si>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</si>
  <si>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</si>
  <si>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</si>
  <si>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</si>
  <si>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</si>
  <si>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</si>
  <si>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</si>
  <si>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</si>
  <si>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</si>
  <si>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</si>
  <si>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</si>
  <si>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</si>
  <si>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</si>
  <si>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</si>
  <si>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</si>
  <si>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</si>
  <si>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</si>
  <si>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</si>
  <si>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</si>
  <si>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</si>
  <si>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</si>
  <si>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</si>
  <si>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</si>
  <si>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</si>
  <si>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</si>
  <si>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</si>
  <si>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</si>
  <si>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</si>
  <si>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</si>
  <si>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</si>
  <si>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</si>
  <si>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</si>
  <si>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</si>
  <si>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</si>
  <si>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</si>
  <si>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</si>
  <si>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</si>
  <si>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</si>
  <si>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</si>
  <si>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</si>
  <si>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</si>
  <si>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</si>
  <si>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</si>
  <si>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</si>
  <si>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</si>
  <si>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</si>
  <si>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</si>
  <si>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</si>
  <si>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</si>
  <si>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</si>
  <si>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</si>
  <si>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</si>
  <si>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</si>
  <si>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</si>
  <si>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</si>
  <si>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</si>
  <si>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</si>
  <si>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</si>
  <si>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</si>
  <si>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</si>
  <si>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</si>
  <si>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</si>
  <si>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</si>
  <si>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</si>
  <si>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</si>
  <si>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</si>
  <si>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</si>
  <si>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</si>
  <si>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</si>
  <si>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</si>
  <si>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</si>
  <si>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</si>
  <si>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</si>
  <si>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</si>
  <si>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</si>
  <si>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</si>
  <si>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</si>
  <si>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</si>
  <si>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</si>
  <si>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</si>
  <si>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</si>
  <si>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</si>
  <si>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</si>
  <si>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</si>
  <si>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</si>
  <si>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</si>
  <si>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</si>
  <si>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</si>
  <si>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</si>
  <si>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</si>
  <si>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</si>
  <si>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</si>
  <si>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</si>
  <si>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</si>
  <si>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</si>
  <si>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</si>
  <si>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</si>
  <si>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</si>
  <si>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</si>
  <si>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</si>
  <si>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</si>
  <si>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</si>
  <si>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</si>
  <si>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</si>
  <si>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</si>
  <si>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</si>
  <si>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</si>
  <si>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</si>
  <si>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</si>
  <si>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</si>
  <si>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</si>
  <si>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</si>
  <si>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</si>
  <si>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</si>
  <si>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</si>
  <si>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</si>
  <si>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</si>
  <si>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</si>
  <si>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</si>
  <si>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</si>
  <si>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</si>
  <si>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</si>
  <si>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</si>
  <si>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</si>
  <si>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</si>
  <si>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</si>
  <si>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</si>
  <si>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</si>
  <si>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</si>
  <si>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</si>
  <si>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</si>
  <si>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</si>
  <si>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</si>
  <si>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</si>
  <si>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</si>
  <si>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</si>
  <si>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</si>
  <si>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</si>
  <si>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</si>
  <si>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</si>
  <si>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</si>
  <si>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</si>
  <si>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</si>
  <si>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</si>
  <si>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</si>
  <si>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</si>
  <si>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</si>
  <si>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</si>
  <si>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</si>
  <si>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</si>
  <si>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</si>
  <si>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</si>
  <si>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</si>
  <si>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</si>
  <si>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</si>
  <si>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</si>
  <si>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</si>
  <si>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</si>
  <si>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</si>
  <si>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</si>
  <si>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</si>
  <si>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</si>
  <si>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</si>
  <si>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</si>
  <si>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</si>
  <si>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</si>
  <si>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</si>
  <si>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</si>
  <si>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</si>
  <si>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</si>
  <si>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</si>
  <si>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</si>
  <si>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</si>
  <si>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</si>
  <si>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</si>
  <si>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</si>
  <si>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</si>
  <si>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</si>
  <si>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</si>
  <si>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</si>
  <si>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</si>
  <si>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</si>
  <si>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</si>
  <si>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</si>
  <si>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</si>
  <si>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</si>
  <si>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</si>
  <si>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</si>
  <si>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</si>
  <si>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</si>
  <si>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</si>
  <si>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</si>
  <si>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</si>
  <si>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</si>
  <si>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</si>
  <si>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</si>
  <si>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</si>
  <si>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</si>
  <si>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</si>
  <si>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</si>
  <si>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</si>
  <si>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</si>
  <si>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</si>
  <si>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</si>
  <si>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</si>
  <si>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</si>
  <si>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</si>
  <si>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</si>
  <si>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</si>
  <si>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</si>
  <si>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</si>
  <si>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</si>
  <si>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</si>
  <si>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</si>
  <si>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</si>
  <si>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</si>
  <si>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</si>
  <si>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</si>
  <si>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</si>
  <si>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</si>
  <si>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</si>
  <si>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</si>
  <si>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</si>
  <si>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</si>
  <si>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</si>
  <si>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</si>
  <si>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</si>
  <si>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</si>
  <si>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</si>
  <si>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</si>
  <si>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</si>
  <si>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</si>
  <si>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</si>
  <si>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</si>
  <si>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</si>
  <si>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</si>
  <si>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</si>
  <si>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</si>
  <si>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</si>
  <si>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</si>
  <si>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</si>
  <si>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</si>
  <si>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</si>
  <si>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</si>
  <si>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</si>
  <si>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</si>
  <si>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</si>
  <si>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</si>
  <si>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</si>
  <si>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</si>
  <si>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</si>
  <si>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</si>
  <si>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</si>
  <si>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</si>
  <si>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</si>
  <si>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</si>
  <si>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</si>
  <si>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</si>
  <si>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</si>
  <si>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</si>
  <si>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</si>
  <si>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</si>
  <si>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</si>
  <si>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</si>
  <si>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</si>
  <si>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</si>
  <si>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</si>
  <si>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</si>
  <si>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</si>
  <si>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</si>
  <si>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</si>
  <si>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</si>
  <si>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</si>
  <si>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</si>
  <si>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</si>
  <si>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</si>
  <si>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</si>
  <si>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</si>
  <si>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</si>
  <si>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</si>
  <si>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</si>
  <si>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</si>
  <si>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</si>
  <si>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</si>
  <si>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</si>
  <si>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</si>
  <si>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</si>
  <si>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</si>
  <si>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</si>
  <si>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</si>
  <si>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</si>
  <si>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</si>
  <si>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</si>
  <si>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</si>
  <si>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</si>
  <si>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</si>
  <si>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</si>
  <si>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</si>
  <si>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</si>
  <si>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</si>
  <si>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</si>
  <si>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</si>
  <si>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</si>
  <si>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</si>
  <si>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</si>
  <si>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</si>
  <si>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</si>
  <si>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</si>
  <si>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</si>
  <si>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</si>
  <si>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</si>
  <si>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</si>
  <si>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</si>
  <si>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</si>
  <si>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</si>
  <si>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</si>
  <si>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</si>
  <si>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</si>
  <si>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</si>
  <si>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</si>
  <si>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</si>
  <si>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</si>
  <si>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</si>
  <si>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</si>
  <si>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</si>
  <si>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</si>
  <si>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</si>
  <si>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</si>
  <si>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</si>
  <si>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</si>
  <si>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</si>
  <si>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</si>
  <si>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</si>
  <si>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</si>
  <si>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</si>
  <si>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</si>
  <si>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</si>
  <si>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</si>
  <si>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</si>
  <si>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</si>
  <si>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</si>
  <si>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</si>
  <si>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</si>
  <si>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</si>
  <si>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</si>
  <si>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</si>
  <si>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</si>
  <si>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</si>
  <si>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</si>
  <si>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</si>
  <si>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</si>
  <si>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</si>
  <si>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</si>
  <si>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</si>
  <si>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</si>
  <si>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</si>
  <si>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</si>
  <si>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</si>
  <si>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</si>
  <si>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</si>
  <si>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</si>
  <si>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</si>
  <si>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</si>
  <si>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</si>
  <si>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</si>
  <si>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</si>
  <si>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</si>
  <si>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</si>
  <si>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</si>
  <si>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</si>
  <si>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</si>
  <si>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</si>
  <si>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</si>
  <si>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</si>
  <si>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</si>
  <si>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</si>
  <si>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</si>
  <si>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</si>
  <si>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</si>
  <si>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</si>
  <si>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</si>
  <si>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</si>
  <si>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</si>
  <si>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</si>
  <si>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</si>
  <si>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</si>
  <si>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</si>
  <si>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</si>
  <si>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</si>
  <si>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</si>
  <si>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</si>
  <si>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</si>
  <si>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</si>
  <si>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</si>
  <si>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</si>
  <si>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</si>
  <si>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</si>
  <si>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</si>
  <si>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</si>
  <si>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</si>
  <si>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</si>
  <si>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</si>
  <si>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</si>
  <si>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</si>
  <si>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</si>
  <si>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</si>
  <si>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</si>
  <si>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</si>
  <si>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</si>
  <si>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</si>
  <si>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</si>
  <si>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</si>
  <si>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</si>
  <si>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</si>
  <si>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</si>
  <si>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</si>
  <si>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</si>
  <si>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</si>
  <si>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</si>
  <si>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</si>
  <si>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</si>
  <si>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</si>
  <si>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</si>
  <si>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</si>
  <si>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</si>
  <si>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</si>
  <si>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</si>
  <si>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</si>
  <si>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</si>
  <si>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</si>
  <si>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</si>
  <si>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</si>
  <si>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</si>
  <si>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</si>
  <si>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</si>
  <si>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</si>
  <si>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</si>
  <si>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</si>
  <si>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</si>
  <si>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</si>
  <si>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</si>
  <si>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</si>
  <si>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</si>
  <si>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</si>
  <si>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</si>
  <si>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</si>
  <si>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</si>
  <si>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</si>
  <si>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</si>
  <si>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</si>
  <si>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</si>
  <si>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</si>
  <si>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</si>
  <si>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</si>
  <si>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</si>
  <si>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</si>
  <si>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</si>
  <si>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</si>
  <si>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</si>
  <si>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</si>
  <si>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</si>
  <si>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</si>
  <si>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</si>
  <si>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</si>
  <si>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</si>
  <si>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</si>
  <si>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</si>
  <si>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</si>
  <si>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</si>
  <si>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</si>
  <si>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</si>
  <si>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</si>
  <si>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</si>
  <si>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</si>
  <si>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</si>
  <si>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</si>
  <si>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</si>
  <si>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</si>
  <si>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</si>
  <si>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</si>
  <si>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</si>
  <si>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</si>
  <si>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</si>
  <si>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</si>
  <si>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</si>
  <si>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</si>
  <si>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</si>
  <si>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</si>
  <si>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</si>
  <si>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</si>
  <si>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</si>
  <si>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</si>
  <si>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</si>
  <si>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</si>
  <si>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</si>
  <si>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</si>
  <si>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</si>
  <si>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</si>
  <si>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</si>
  <si>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</si>
  <si>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</si>
  <si>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</si>
  <si>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</si>
  <si>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</si>
  <si>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</si>
  <si>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</si>
  <si>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</si>
  <si>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</si>
  <si>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</si>
  <si>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</si>
  <si>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</si>
  <si>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</si>
  <si>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</si>
  <si>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</si>
  <si>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</si>
  <si>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</si>
  <si>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</si>
  <si>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</si>
  <si>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</si>
  <si>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</si>
  <si>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</si>
  <si>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</si>
  <si>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</si>
  <si>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</si>
  <si>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</si>
  <si>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</si>
  <si>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</si>
  <si>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</si>
  <si>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</si>
  <si>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</si>
  <si>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</si>
  <si>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</si>
  <si>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</si>
  <si>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</si>
  <si>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</si>
  <si>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</si>
  <si>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</si>
  <si>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</si>
  <si>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</si>
  <si>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</si>
  <si>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</si>
  <si>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</si>
  <si>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</si>
  <si>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</si>
  <si>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</si>
  <si>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</si>
  <si>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</si>
  <si>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</si>
  <si>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</si>
  <si>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</si>
  <si>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</si>
  <si>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</si>
  <si>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</si>
  <si>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</si>
  <si>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</si>
  <si>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</si>
  <si>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</si>
  <si>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</si>
  <si>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</si>
  <si>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</si>
  <si>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</si>
  <si>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</si>
  <si>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</si>
  <si>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</si>
  <si>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</si>
  <si>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</si>
  <si>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</si>
  <si>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</si>
  <si>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</si>
  <si>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</si>
  <si>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</si>
  <si>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</si>
  <si>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</si>
  <si>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</si>
  <si>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</si>
  <si>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</si>
  <si>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</si>
  <si>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</si>
  <si>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</si>
  <si>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</si>
  <si>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</si>
  <si>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</si>
  <si>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</si>
  <si>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</si>
  <si>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</si>
  <si>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</si>
  <si>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</si>
  <si>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</si>
  <si>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</si>
  <si>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</si>
  <si>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</si>
  <si>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</si>
  <si>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</si>
  <si>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</si>
  <si>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</si>
  <si>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</si>
  <si>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</si>
  <si>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</si>
  <si>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</si>
  <si>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</si>
  <si>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</si>
  <si>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</si>
  <si>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</si>
  <si>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</si>
  <si>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</si>
  <si>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</si>
  <si>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</si>
  <si>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</si>
  <si>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</si>
  <si>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</si>
  <si>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</si>
  <si>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</si>
  <si>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</si>
  <si>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</si>
  <si>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</si>
  <si>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</si>
  <si>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</si>
  <si>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</si>
  <si>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</si>
  <si>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</si>
  <si>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</si>
  <si>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</si>
  <si>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</si>
  <si>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</si>
  <si>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</si>
  <si>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</si>
  <si>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</si>
  <si>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</si>
  <si>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</si>
  <si>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</si>
  <si>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</si>
  <si>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</si>
  <si>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</si>
  <si>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</si>
  <si>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</si>
  <si>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</si>
  <si>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</si>
  <si>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</si>
  <si>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</si>
  <si>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</si>
  <si>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</si>
  <si>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</si>
  <si>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</si>
  <si>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</si>
  <si>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</si>
  <si>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</si>
  <si>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</si>
  <si>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</si>
  <si>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</si>
  <si>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</si>
  <si>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</si>
  <si>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</si>
  <si>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</si>
  <si>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</si>
  <si>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</si>
  <si>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</si>
  <si>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</si>
  <si>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</si>
  <si>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</si>
  <si>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</si>
  <si>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</si>
  <si>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</si>
  <si>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</si>
  <si>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</si>
  <si>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</si>
  <si>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</si>
  <si>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</si>
  <si>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</si>
  <si>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</si>
  <si>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</si>
  <si>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</si>
  <si>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</si>
  <si>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</si>
  <si>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</si>
  <si>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</si>
  <si>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</si>
  <si>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</si>
  <si>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</si>
  <si>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</si>
  <si>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</si>
  <si>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</si>
  <si>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</si>
  <si>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</si>
  <si>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</si>
  <si>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</si>
  <si>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</si>
  <si>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</si>
  <si>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</si>
  <si>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</si>
  <si>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</si>
  <si>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</si>
  <si>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</si>
  <si>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</si>
  <si>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</si>
  <si>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</si>
  <si>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</si>
  <si>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</si>
  <si>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</si>
  <si>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</si>
  <si>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</si>
  <si>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</si>
  <si>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</si>
  <si>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</si>
  <si>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</si>
  <si>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</si>
  <si>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</si>
  <si>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</si>
  <si>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Бланка версия 1.01 от 2018г.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</si>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</sst>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0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0" fontId="321" fillId="39" borderId="26" xfId="62" applyFont="1" applyFill="1" applyBorder="1" applyAlignment="1" applyProtection="1">
      <alignment horizontal="center"/>
      <protection/>
    </xf>
    <xf numFmtId="0" fontId="321" fillId="39" borderId="0" xfId="62" applyFont="1" applyFill="1" applyBorder="1" applyAlignment="1" applyProtection="1">
      <alignment horizontal="center"/>
      <protection/>
    </xf>
    <xf numFmtId="0" fontId="321" fillId="39" borderId="11" xfId="62" applyFont="1" applyFill="1" applyBorder="1" applyAlignment="1" applyProtection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1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3" fontId="325" fillId="32" borderId="109" xfId="58" applyNumberFormat="1" applyFont="1" applyFill="1" applyBorder="1" applyAlignment="1" applyProtection="1">
      <alignment horizontal="center" vertical="center"/>
      <protection locked="0"/>
    </xf>
    <xf numFmtId="3" fontId="325" fillId="32" borderId="25" xfId="58" applyNumberFormat="1" applyFont="1" applyFill="1" applyBorder="1" applyAlignment="1" applyProtection="1">
      <alignment horizontal="center" vertical="center"/>
      <protection locked="0"/>
    </xf>
    <xf numFmtId="3" fontId="325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43131</v>
      </c>
      <c r="M6" s="1021"/>
      <c r="N6" s="1046" t="s">
        <v>1010</v>
      </c>
      <c r="O6" s="1010"/>
      <c r="P6" s="1047">
        <f>OTCHET!F9</f>
        <v>43131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43131</v>
      </c>
      <c r="H9" s="1021"/>
      <c r="I9" s="1071">
        <f>+L4</f>
        <v>2018</v>
      </c>
      <c r="J9" s="1072">
        <f>+L6</f>
        <v>43131</v>
      </c>
      <c r="K9" s="1073"/>
      <c r="L9" s="1074">
        <f>+L6</f>
        <v>43131</v>
      </c>
      <c r="M9" s="1073"/>
      <c r="N9" s="1075">
        <f>+L6</f>
        <v>43131</v>
      </c>
      <c r="O9" s="1076"/>
      <c r="P9" s="1077">
        <f>+L4</f>
        <v>2018</v>
      </c>
      <c r="Q9" s="1075">
        <f>+L6</f>
        <v>43131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2072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2070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2071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2073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-253</v>
      </c>
      <c r="M116" s="1097"/>
      <c r="N116" s="1134">
        <f>+ROUND(+G116+J116+L116,0)</f>
        <v>-253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-253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-253</v>
      </c>
      <c r="M118" s="1097"/>
      <c r="N118" s="1211">
        <f>+ROUND(+SUM(N116:N117),0)</f>
        <v>-253</v>
      </c>
      <c r="O118" s="1099"/>
      <c r="P118" s="1209">
        <f>+ROUND(+SUM(P116:P117),0)</f>
        <v>0</v>
      </c>
      <c r="Q118" s="1210">
        <f>+ROUND(+SUM(Q116:Q117),0)</f>
        <v>-253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-253</v>
      </c>
      <c r="M120" s="1097"/>
      <c r="N120" s="1236">
        <f>+ROUND(N106+N110+N114+N118,0)</f>
        <v>-253</v>
      </c>
      <c r="O120" s="1099"/>
      <c r="P120" s="1282">
        <f>+ROUND(P106+P110+P114+P118,0)</f>
        <v>0</v>
      </c>
      <c r="Q120" s="1235">
        <f>+ROUND(Q106+Q110+Q114+Q118,0)</f>
        <v>-253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2074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2075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282958</v>
      </c>
      <c r="M129" s="1097"/>
      <c r="N129" s="1111">
        <f>+ROUND(+G129+J129+L129,0)</f>
        <v>282958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282958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282705</v>
      </c>
      <c r="M131" s="1097"/>
      <c r="N131" s="1123">
        <f>+ROUND(+G131+J131+L131,0)</f>
        <v>282705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282705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-253</v>
      </c>
      <c r="M132" s="1097"/>
      <c r="N132" s="1298">
        <f>+ROUND(+N131-N129-N130,0)</f>
        <v>-253</v>
      </c>
      <c r="O132" s="1099"/>
      <c r="P132" s="1296">
        <f>+ROUND(+P131-P129-P130,0)</f>
        <v>0</v>
      </c>
      <c r="Q132" s="1297">
        <f>+ROUND(+Q131-Q129-Q130,0)</f>
        <v>-253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W136" s="1360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W137" s="136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W138" s="1360"/>
      <c r="X138" s="1315"/>
    </row>
    <row r="139" spans="1:24" s="1020" customFormat="1" ht="15.7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W139" s="136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W140" s="136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W141" s="136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W142" s="136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W143" s="136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W144" s="136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W145" s="136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W146" s="136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W147" s="136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W148" s="136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W149" s="136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W150" s="136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W151" s="136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W152" s="136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W153" s="136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W154" s="136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W155" s="136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W156" s="136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W157" s="136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W158" s="136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W159" s="136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W160" s="136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W161" s="136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W162" s="136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W163" s="136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W164" s="136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W165" s="136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W166" s="136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W167" s="136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W168" s="136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W169" s="136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W170" s="136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W171" s="136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W172" s="136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W173" s="136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W174" s="136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W175" s="136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W176" s="136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W177" s="136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W178" s="136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W179" s="136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W180" s="136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W181" s="136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W182" s="136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W183" s="136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W184" s="136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W185" s="136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W186" s="136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W187" s="136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W188" s="136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W189" s="136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W190" s="136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W191" s="136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W192" s="136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W193" s="136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W194" s="136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W195" s="136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W196" s="136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W197" s="136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W198" s="136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W199" s="136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W200" s="136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W201" s="136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W202" s="136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W203" s="136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W204" s="136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W205" s="136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W206" s="136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W207" s="136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W208" s="136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W209" s="136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43131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2048</v>
      </c>
      <c r="F17" s="1766" t="s">
        <v>2049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OTCHET!E91+OTCHET!E94+OTCHET!E95+OTCHET!E116+OTCHET!E117</f>
        <v>0</v>
      </c>
      <c r="F30" s="812">
        <f t="shared" si="0"/>
        <v>0</v>
      </c>
      <c r="G30" s="813">
        <f>OTCHET!I91+OTCHET!I94+OTCHET!I95+OTCHET!I116+OTCHET!I117</f>
        <v>0</v>
      </c>
      <c r="H30" s="814">
        <f>OTCHET!J91+OTCHET!J94+OTCHET!J95+OTCHET!J116+OTCHET!J117</f>
        <v>0</v>
      </c>
      <c r="I30" s="814">
        <f>OTCHET!K91+OTCHET!K94+OTCHET!K95+OTCHET!K116+OTCHET!K117</f>
        <v>0</v>
      </c>
      <c r="J30" s="775"/>
      <c r="K30" s="815" t="s">
        <v>2068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OTCHET!E113+OTCHET!E122+OTCHET!E138+OTCHET!E139-OTCHET!E116-OTCHET!E117</f>
        <v>0</v>
      </c>
      <c r="F32" s="817">
        <f t="shared" si="0"/>
        <v>0</v>
      </c>
      <c r="G32" s="818">
        <f>OTCHET!I113+OTCHET!I122+OTCHET!I138+OTCHET!I139-OTCHET!I116-OTCHET!I117</f>
        <v>0</v>
      </c>
      <c r="H32" s="819">
        <f>OTCHET!J113+OTCHET!J122+OTCHET!J138+OTCHET!J139-OTCHET!J116-OTCHET!J117</f>
        <v>0</v>
      </c>
      <c r="I32" s="819">
        <f>OTCHET!K113+OTCHET!K122+OTCHET!K138+OTCHET!K139-OTCHET!K116-OTCHET!K117</f>
        <v>0</v>
      </c>
      <c r="J32" s="775"/>
      <c r="K32" s="820" t="s">
        <v>2067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2052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2054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2055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2056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2057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2058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2059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2060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2069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2061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2062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2063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2066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2064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2065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-253</v>
      </c>
      <c r="G86" s="908">
        <f>+G87+G88</f>
        <v>0</v>
      </c>
      <c r="H86" s="909">
        <f>+H87+H88</f>
        <v>-253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-253</v>
      </c>
      <c r="G88" s="966">
        <f>+OTCHET!I523+OTCHET!I526+OTCHET!I546</f>
        <v>0</v>
      </c>
      <c r="H88" s="967">
        <f>+OTCHET!J523+OTCHET!J526+OTCHET!J546</f>
        <v>-253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282958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282958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-282705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-282705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2:22" ht="15.75" customHeight="1">
      <c r="B112" s="694"/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2:22" ht="18" customHeight="1">
      <c r="B114" s="694"/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1976</v>
      </c>
      <c r="C9" s="1790"/>
      <c r="D9" s="1791"/>
      <c r="E9" s="115">
        <v>43101</v>
      </c>
      <c r="F9" s="116">
        <v>43131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януари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975</v>
      </c>
      <c r="F12" s="1588" t="s">
        <v>1642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2035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2038</v>
      </c>
      <c r="F19" s="1771"/>
      <c r="G19" s="1771"/>
      <c r="H19" s="1772"/>
      <c r="I19" s="1776" t="s">
        <v>2039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2036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2037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Q137" s="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Симеоновград</v>
      </c>
      <c r="C177" s="1802"/>
      <c r="D177" s="1803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Симеоновград</v>
      </c>
      <c r="C180" s="1793"/>
      <c r="D180" s="1794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2040</v>
      </c>
      <c r="F184" s="1771"/>
      <c r="G184" s="1771"/>
      <c r="H184" s="1772"/>
      <c r="I184" s="1779" t="s">
        <v>2041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C298" s="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Симеоновград</v>
      </c>
      <c r="C352" s="1802"/>
      <c r="D352" s="1803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Симеоновград</v>
      </c>
      <c r="C355" s="1793"/>
      <c r="D355" s="1794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2042</v>
      </c>
      <c r="F359" s="1783"/>
      <c r="G359" s="1783"/>
      <c r="H359" s="1784"/>
      <c r="I359" s="419" t="s">
        <v>2043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Симеоновград</v>
      </c>
      <c r="C437" s="1802"/>
      <c r="D437" s="1803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Симеоновград</v>
      </c>
      <c r="C440" s="1793"/>
      <c r="D440" s="1794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2044</v>
      </c>
      <c r="F444" s="1771"/>
      <c r="G444" s="1771"/>
      <c r="H444" s="1772"/>
      <c r="I444" s="524" t="s">
        <v>2045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Симеоновград</v>
      </c>
      <c r="C453" s="1802"/>
      <c r="D453" s="1803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Симеоновград</v>
      </c>
      <c r="C456" s="1793"/>
      <c r="D456" s="1794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2046</v>
      </c>
      <c r="F460" s="1774"/>
      <c r="G460" s="1774"/>
      <c r="H460" s="1775"/>
      <c r="I460" s="566" t="s">
        <v>2047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S480" s="2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-253</v>
      </c>
      <c r="K546" s="583">
        <f t="shared" si="132"/>
        <v>0</v>
      </c>
      <c r="L546" s="580">
        <f t="shared" si="132"/>
        <v>-253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-253</v>
      </c>
      <c r="K548" s="599">
        <v>0</v>
      </c>
      <c r="L548" s="1387">
        <f t="shared" si="121"/>
        <v>-253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253</v>
      </c>
      <c r="K568" s="583">
        <f t="shared" si="133"/>
        <v>0</v>
      </c>
      <c r="L568" s="580">
        <f t="shared" si="133"/>
        <v>253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282958</v>
      </c>
      <c r="K569" s="586">
        <v>0</v>
      </c>
      <c r="L569" s="1381">
        <f t="shared" si="121"/>
        <v>282958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-280603</v>
      </c>
      <c r="K575" s="1655">
        <v>0</v>
      </c>
      <c r="L575" s="1395">
        <f t="shared" si="134"/>
        <v>-280603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>
        <v>-2102</v>
      </c>
      <c r="K579" s="587">
        <v>0</v>
      </c>
      <c r="L579" s="1382">
        <f t="shared" si="134"/>
        <v>-2102</v>
      </c>
      <c r="M579" s="7">
        <f t="shared" si="127"/>
        <v>1</v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/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3"/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/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2050</v>
      </c>
      <c r="M23" s="1771"/>
      <c r="N23" s="1771"/>
      <c r="O23" s="1772"/>
      <c r="P23" s="1779" t="s">
        <v>2051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2013-12-30T07:01:00Z</cp:lastPrinted>
  <dcterms:created xsi:type="dcterms:W3CDTF">1997-12-10T11:54:07Z</dcterms:created>
  <dcterms:modified xsi:type="dcterms:W3CDTF">2018-01-24T13:37:18Z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